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35" yWindow="240" windowWidth="1935" windowHeight="11025"/>
  </bookViews>
  <sheets>
    <sheet name="Gas til fjv" sheetId="1" r:id="rId1"/>
    <sheet name="Ark2" sheetId="2" r:id="rId2"/>
    <sheet name="Ark3" sheetId="3" r:id="rId3"/>
  </sheets>
  <definedNames>
    <definedName name="_xlnm.Print_Area" localSheetId="0">'Gas til fjv'!$A$1:$P$35</definedName>
  </definedNames>
  <calcPr calcId="145621"/>
</workbook>
</file>

<file path=xl/calcChain.xml><?xml version="1.0" encoding="utf-8"?>
<calcChain xmlns="http://schemas.openxmlformats.org/spreadsheetml/2006/main">
  <c r="O16" i="1"/>
  <c r="O30"/>
  <c r="O29"/>
  <c r="N25"/>
  <c r="N24"/>
  <c r="N23"/>
  <c r="O18"/>
  <c r="O15"/>
  <c r="N27"/>
  <c r="O27"/>
  <c r="O32"/>
  <c r="O19"/>
  <c r="L16"/>
  <c r="L17"/>
  <c r="L18"/>
  <c r="K23"/>
  <c r="K24"/>
  <c r="K25"/>
  <c r="L29"/>
  <c r="L30"/>
  <c r="I16"/>
  <c r="I17"/>
  <c r="I18"/>
  <c r="H23"/>
  <c r="H24"/>
  <c r="H25"/>
  <c r="I29"/>
  <c r="I30"/>
  <c r="E23"/>
  <c r="E24"/>
  <c r="E25"/>
  <c r="F29"/>
  <c r="F30"/>
  <c r="F16"/>
  <c r="F17"/>
  <c r="F18"/>
  <c r="B24"/>
  <c r="B23"/>
  <c r="B25"/>
  <c r="C29"/>
  <c r="C30"/>
  <c r="C16"/>
  <c r="C17"/>
  <c r="C18"/>
  <c r="L19"/>
  <c r="O34"/>
  <c r="K27"/>
  <c r="L27"/>
  <c r="L32"/>
  <c r="C19"/>
  <c r="F19"/>
  <c r="I19"/>
  <c r="B27"/>
  <c r="C27"/>
  <c r="C32"/>
  <c r="E27"/>
  <c r="F27"/>
  <c r="F32"/>
  <c r="H27"/>
  <c r="I27"/>
  <c r="I32"/>
  <c r="L34"/>
  <c r="F34"/>
  <c r="I34"/>
  <c r="C34"/>
</calcChain>
</file>

<file path=xl/sharedStrings.xml><?xml version="1.0" encoding="utf-8"?>
<sst xmlns="http://schemas.openxmlformats.org/spreadsheetml/2006/main" count="50" uniqueCount="36">
  <si>
    <t>Kr/År</t>
  </si>
  <si>
    <t>Serviceaftale</t>
  </si>
  <si>
    <t>Samlet omkostning 1. år</t>
  </si>
  <si>
    <t>Udskiftning til fjernvarme</t>
  </si>
  <si>
    <t>Fortsat naturgasforsyning med ny kondenserende gaskedel</t>
  </si>
  <si>
    <t>Variable</t>
  </si>
  <si>
    <t>Gaskøb</t>
  </si>
  <si>
    <t>Løbetid for lån (år)</t>
  </si>
  <si>
    <t>Rentesat for lån (%)</t>
  </si>
  <si>
    <r>
      <t>Nuværende gasforbrug (m</t>
    </r>
    <r>
      <rPr>
        <vertAlign val="superscript"/>
        <sz val="11"/>
        <color indexed="8"/>
        <rFont val="Calibri"/>
        <family val="2"/>
      </rPr>
      <t>3</t>
    </r>
    <r>
      <rPr>
        <sz val="11"/>
        <color theme="1"/>
        <rFont val="Calibri"/>
        <family val="2"/>
        <scheme val="minor"/>
      </rPr>
      <t>)</t>
    </r>
  </si>
  <si>
    <t>Serviceaftale gas kr/år</t>
  </si>
  <si>
    <t>Investering ny kedel</t>
  </si>
  <si>
    <t>Stikledningsbidrag (kr)</t>
  </si>
  <si>
    <t>Tilslutningsrabat (%)</t>
  </si>
  <si>
    <t>Investeringsbidrag (kr)</t>
  </si>
  <si>
    <t>Ny gaskedel (kr)</t>
  </si>
  <si>
    <r>
      <t>Gaspris kr/m</t>
    </r>
    <r>
      <rPr>
        <vertAlign val="superscript"/>
        <sz val="11"/>
        <color indexed="8"/>
        <rFont val="Calibri"/>
        <family val="2"/>
      </rPr>
      <t>3</t>
    </r>
  </si>
  <si>
    <t>Fjernvarmeveksler (kr)</t>
  </si>
  <si>
    <t>Frakobling fra naturgas (kr)</t>
  </si>
  <si>
    <t>Investering i alt</t>
  </si>
  <si>
    <t>Abonnement</t>
  </si>
  <si>
    <t>Effektafgift</t>
  </si>
  <si>
    <r>
      <t>Husareal (m</t>
    </r>
    <r>
      <rPr>
        <vertAlign val="superscript"/>
        <sz val="11"/>
        <color indexed="8"/>
        <rFont val="Calibri"/>
        <family val="2"/>
      </rPr>
      <t>2</t>
    </r>
    <r>
      <rPr>
        <sz val="11"/>
        <color theme="1"/>
        <rFont val="Calibri"/>
        <family val="2"/>
        <scheme val="minor"/>
      </rPr>
      <t>)</t>
    </r>
  </si>
  <si>
    <t>Variabelt forbrug</t>
  </si>
  <si>
    <t>Vedligehold fjv unit</t>
  </si>
  <si>
    <t>Ny fjernvarmeveksler mv (kr)</t>
  </si>
  <si>
    <t>Difference</t>
  </si>
  <si>
    <t>Eksempel 1</t>
  </si>
  <si>
    <t>Eksempel 2</t>
  </si>
  <si>
    <t>Eksempel 3</t>
  </si>
  <si>
    <t>Eksempel 4</t>
  </si>
  <si>
    <r>
      <t xml:space="preserve">Røde tal </t>
    </r>
    <r>
      <rPr>
        <sz val="11"/>
        <color theme="1"/>
        <rFont val="Calibri"/>
        <family val="2"/>
        <scheme val="minor"/>
      </rPr>
      <t>= dyrere fjernvarme</t>
    </r>
  </si>
  <si>
    <t>Værdier i de gule felter kan indsættes efter egne oplysninger</t>
  </si>
  <si>
    <t>Eksempel 5 (COWI)</t>
  </si>
  <si>
    <t>Projektforslaget</t>
  </si>
  <si>
    <t>Afregningsbidrag ?</t>
  </si>
</sst>
</file>

<file path=xl/styles.xml><?xml version="1.0" encoding="utf-8"?>
<styleSheet xmlns="http://schemas.openxmlformats.org/spreadsheetml/2006/main">
  <numFmts count="1">
    <numFmt numFmtId="172" formatCode="0;[Red]0"/>
  </numFmts>
  <fonts count="5">
    <font>
      <sz val="11"/>
      <color theme="1"/>
      <name val="Calibri"/>
      <family val="2"/>
      <scheme val="minor"/>
    </font>
    <font>
      <b/>
      <sz val="11"/>
      <color indexed="8"/>
      <name val="Calibri"/>
      <family val="2"/>
    </font>
    <font>
      <vertAlign val="superscript"/>
      <sz val="11"/>
      <color indexed="8"/>
      <name val="Calibri"/>
      <family val="2"/>
    </font>
    <font>
      <sz val="11"/>
      <color indexed="10"/>
      <name val="Calibri"/>
      <family val="2"/>
    </font>
    <font>
      <b/>
      <sz val="11"/>
      <color indexed="8"/>
      <name val="Calibri"/>
      <family val="2"/>
    </font>
  </fonts>
  <fills count="4">
    <fill>
      <patternFill patternType="none"/>
    </fill>
    <fill>
      <patternFill patternType="gray125"/>
    </fill>
    <fill>
      <patternFill patternType="solid">
        <fgColor indexed="13"/>
        <bgColor indexed="64"/>
      </patternFill>
    </fill>
    <fill>
      <patternFill patternType="solid">
        <fgColor indexed="51"/>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1">
    <xf numFmtId="0" fontId="0" fillId="0" borderId="0" xfId="0"/>
    <xf numFmtId="0" fontId="1" fillId="0" borderId="0" xfId="0" applyFont="1"/>
    <xf numFmtId="0" fontId="0" fillId="0" borderId="1" xfId="0" applyBorder="1"/>
    <xf numFmtId="3" fontId="0" fillId="0" borderId="1" xfId="0" applyNumberFormat="1" applyBorder="1"/>
    <xf numFmtId="0" fontId="0" fillId="0" borderId="2" xfId="0" applyBorder="1"/>
    <xf numFmtId="0" fontId="0" fillId="0" borderId="3" xfId="0" applyBorder="1"/>
    <xf numFmtId="0" fontId="0" fillId="0" borderId="4" xfId="0" applyBorder="1" applyAlignment="1">
      <alignment horizontal="center"/>
    </xf>
    <xf numFmtId="0" fontId="0" fillId="0" borderId="5" xfId="0" applyBorder="1"/>
    <xf numFmtId="0" fontId="0" fillId="0" borderId="0" xfId="0" applyBorder="1"/>
    <xf numFmtId="3" fontId="0" fillId="0" borderId="6" xfId="0" applyNumberFormat="1" applyBorder="1"/>
    <xf numFmtId="0" fontId="0" fillId="0" borderId="7" xfId="0" applyBorder="1"/>
    <xf numFmtId="3" fontId="0" fillId="0" borderId="8" xfId="0" applyNumberFormat="1" applyBorder="1"/>
    <xf numFmtId="3" fontId="0" fillId="0" borderId="0" xfId="0" applyNumberFormat="1" applyBorder="1"/>
    <xf numFmtId="0" fontId="0" fillId="2" borderId="9" xfId="0" applyFill="1" applyBorder="1"/>
    <xf numFmtId="0" fontId="0" fillId="0" borderId="10" xfId="0" applyBorder="1"/>
    <xf numFmtId="0" fontId="0" fillId="0" borderId="11" xfId="0" applyBorder="1"/>
    <xf numFmtId="0" fontId="0" fillId="0" borderId="12" xfId="0" applyBorder="1"/>
    <xf numFmtId="3" fontId="0" fillId="0" borderId="11" xfId="0" applyNumberFormat="1" applyBorder="1"/>
    <xf numFmtId="3" fontId="0" fillId="0" borderId="12" xfId="0" applyNumberFormat="1" applyBorder="1"/>
    <xf numFmtId="0" fontId="1" fillId="2" borderId="9" xfId="0" applyFont="1" applyFill="1" applyBorder="1"/>
    <xf numFmtId="0" fontId="0" fillId="0" borderId="0" xfId="0" applyAlignment="1">
      <alignment horizontal="right"/>
    </xf>
    <xf numFmtId="172" fontId="0" fillId="0" borderId="0" xfId="0" applyNumberFormat="1"/>
    <xf numFmtId="0" fontId="3" fillId="0" borderId="0" xfId="0" applyFont="1"/>
    <xf numFmtId="0" fontId="0" fillId="2" borderId="0" xfId="0" applyFill="1"/>
    <xf numFmtId="3" fontId="0" fillId="2" borderId="11" xfId="0" applyNumberFormat="1" applyFill="1" applyBorder="1"/>
    <xf numFmtId="0" fontId="0" fillId="3" borderId="0" xfId="0" applyFill="1"/>
    <xf numFmtId="3" fontId="0" fillId="3" borderId="6" xfId="0" applyNumberFormat="1" applyFill="1" applyBorder="1"/>
    <xf numFmtId="0" fontId="0" fillId="0" borderId="10" xfId="0" applyBorder="1" applyAlignment="1">
      <alignment horizontal="center"/>
    </xf>
    <xf numFmtId="0" fontId="0" fillId="3" borderId="11" xfId="0" applyFill="1" applyBorder="1"/>
    <xf numFmtId="172" fontId="4" fillId="0" borderId="13" xfId="0" applyNumberFormat="1" applyFont="1" applyBorder="1"/>
    <xf numFmtId="0" fontId="4" fillId="0" borderId="0" xfId="0"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63500</xdr:colOff>
      <xdr:row>36</xdr:row>
      <xdr:rowOff>6350</xdr:rowOff>
    </xdr:from>
    <xdr:to>
      <xdr:col>20</xdr:col>
      <xdr:colOff>266700</xdr:colOff>
      <xdr:row>58</xdr:row>
      <xdr:rowOff>165100</xdr:rowOff>
    </xdr:to>
    <xdr:sp macro="" textlink="">
      <xdr:nvSpPr>
        <xdr:cNvPr id="2" name="Tekstboks 1"/>
        <xdr:cNvSpPr txBox="1"/>
      </xdr:nvSpPr>
      <xdr:spPr>
        <a:xfrm>
          <a:off x="63500" y="6724650"/>
          <a:ext cx="14490700" cy="4210050"/>
        </a:xfrm>
        <a:prstGeom prst="rect">
          <a:avLst/>
        </a:prstGeom>
        <a:solidFill>
          <a:sysClr val="window" lastClr="FFFFFF"/>
        </a:solidFill>
        <a:ln w="9525"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Efter HMN's opfattelse er de privatøkonomiske beregninger på side 19 ikke fyldestgørende og for mange kunders vedkommende heller ikke retvisende. HMN har følgende bemærkninger til de forudsætninger, der er anvendt i de brugerøkonomiske beregninger på side 19: Priser på naturgaskedler og fjernvarmevekslere: I projektforslaget forudsættes en pris for en fjernvarmeveksler på 20.000 kr. (med moms). HMN mener at denne pris er urealistisk lav. HMN har ved årsskiftet bedt 3 VVS'ere komme med priser på sammenlignelige naturgas- og fjernvarmeinstallationer. For villainstallationer varierer priserne for en fjernvarmeveksler fra 38.000 til 43.500 kr. (med moms), mens priserne på en naturgaskedel varierer fra 37.500 til 39.000 kr. Baseret herpå er en realistisk pris for en fjernvarmeveksler efter HMN's opfattelse ca. 40.000 kr. Der er muligt at finde enkelte VVS'ere med lavere priser - eksempelvis er set priser på 28.000 kr. for både naturgaskedler og fjernvarmevekslere. Disse priser er efter HMN's opfattelse ikke repræsentative. </a:t>
          </a:r>
        </a:p>
        <a:p>
          <a:endParaRPr lang="da-DK" sz="1100"/>
        </a:p>
        <a:p>
          <a:r>
            <a:rPr lang="da-DK" sz="1100"/>
            <a:t>Serviceordning: I den brugerøkonomiske beregning side 19 anvendes en årlig pris på en serviceaftale for naturgas på 1.875 kr. Den rigtige pris er imidlertid 1.220 kr. Hertil kommer, at der er op til 5 års garanti på en ny kondenserende gaskedel, ligesom der i kedlens pris typisk indgår service i garantiperioden. HMN vurderer derfor, at 1.220 kr. samtidig er et rimeligt bud på de gennemsnitlige årlige vedligeholdelsesomkostninger over en gaskedels levetid </a:t>
          </a:r>
        </a:p>
        <a:p>
          <a:endParaRPr lang="da-DK" sz="1100"/>
        </a:p>
        <a:p>
          <a:r>
            <a:rPr lang="da-DK" sz="1100"/>
            <a:t>Tilslutningsrabat: I den brugerøkonomiske beregning på side 19 forudsættes en tilslutningsrabat på 60 % ved tilslutning i år (må forstås som tilslutning i 2012). HTF har oplyst, at tilslutningsrabatten reduceres til 40 % i 2013 og 20 % i 2014. Fra og med 2015 ydes ikke tilslutningsrabat. Der bør derfor efter HMN's opfattelse også udføres brugerøkonomiske beregninger uden tilslutningsrabat </a:t>
          </a:r>
        </a:p>
        <a:p>
          <a:endParaRPr lang="da-DK" sz="1100"/>
        </a:p>
        <a:p>
          <a:r>
            <a:rPr lang="da-DK" sz="1100"/>
            <a:t>Forbrug: Beregningerne på side 19 er baseret på et årligt gasforbrug på 1.828 m3. HMN har opgjort det gennemsnitlige nuværende naturgasforbrug til </a:t>
          </a:r>
          <a:r>
            <a:rPr lang="da-DK" sz="1100" b="1">
              <a:solidFill>
                <a:srgbClr val="FF0000"/>
              </a:solidFill>
            </a:rPr>
            <a:t>1.642 m3</a:t>
          </a:r>
          <a:r>
            <a:rPr lang="da-DK" sz="1100"/>
            <a:t>. Beregningerne på side 19 er derfor baseret på et forbrug som ligger over det gennemsnitlige forbrug for forbrugerne i Fløng-området. Hertil kommer, at der er en meget stor spredning i gasforbruget fra forbruger til forbruger (fra ca. 500 til ca. 4.000 m3 årligt). Ca. 2/3 af forbrugerne i Fløng-området har et årligt gasforbrug, som ligger under de 1.642 m3, som beregningerne på side 19 er baseret på. De brugerøkonomiske beregninger bør derfor efter HMN's opfattelse suppleres med mindst 1 yderligere beregning, som repræsenterer forbruget i den lave ende. </a:t>
          </a:r>
        </a:p>
        <a:p>
          <a:endParaRPr lang="da-DK" sz="1100"/>
        </a:p>
        <a:p>
          <a:r>
            <a:rPr lang="da-DK" sz="1100"/>
            <a:t>Låneperiode: Der er på side 19 anvendt løbetider svarende til anlæggenes tekniske levetid (20 år for en gasinstallation og 25 år for en fjernvarmeinstallation) på de lån, som finansierer br ugerinstallationerne. Hvis man tror på, at brugerinstallationerne kan finansieres med et kreditforeningslån er det relevant nok at vælge en låneperiode, som svarer til anlæggets tekniske levetid. Det er efter HMN's vurdering atypisk med kreditforeringslån i denne sammenhæng. Det relevante må efter HMN's opfattelse være at tage udgangspunkt i den situation den enkelte forbruger befinder sig i. Og så hedder det lån med noget kortere løbetider. HMN yder ganske mange lån i forbindelse med konvertering til naturgas eller udskiftning af naturgaskedel, og HMN accepterer en låneperiode op til men aldrig over 10 år. Der bør efter HMN's opfattelse ikke vælges en løbeperiode på mere end </a:t>
          </a:r>
          <a:r>
            <a:rPr lang="da-DK" sz="1100" b="1">
              <a:solidFill>
                <a:srgbClr val="FF0000"/>
              </a:solidFill>
            </a:rPr>
            <a:t>10 år </a:t>
          </a:r>
          <a:r>
            <a:rPr lang="da-DK" sz="1100"/>
            <a:t>i de brugerøkonomiske beregninger. </a:t>
          </a:r>
        </a:p>
        <a:p>
          <a:r>
            <a:rPr lang="da-DK" sz="1100"/>
            <a:t>Hvis der tages udgangspunkt i et gennemsnitligt gasforbrug, og hvis der i øvrigt anvendes de forudsætninger, der efter HMN's opfattelse er realistiske og rimelige, er der efter HMN's opfattelse </a:t>
          </a:r>
          <a:r>
            <a:rPr lang="da-DK" sz="1100">
              <a:solidFill>
                <a:srgbClr val="FF0000"/>
              </a:solidFill>
            </a:rPr>
            <a:t>ikke brugerøkonomiske incitamenter til at skifte til fjernvarme - ikke en gang med 60% tilslutningsrabat</a:t>
          </a:r>
          <a:r>
            <a:rPr lang="da-DK" sz="1100"/>
            <a:t>. Jeg vedlægger en Excel-fil med en simpel beregning af brugerøkonomien på samme niveau som de brugerøkonomiske beregninger på side 19 i projektforslaget. Det giver mulighed for at beregne brugerøkonomi med de forudsætninger I selv finder rimelige. Forudsætningerne kan varieres i de felter i regnearket, der er markeret med gult.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35"/>
  <sheetViews>
    <sheetView tabSelected="1" zoomScale="75" zoomScaleNormal="75" workbookViewId="0">
      <selection activeCell="R31" sqref="R31"/>
    </sheetView>
  </sheetViews>
  <sheetFormatPr defaultRowHeight="15"/>
  <cols>
    <col min="1" max="1" width="29.7109375" bestFit="1" customWidth="1"/>
    <col min="3" max="3" width="11.85546875" bestFit="1" customWidth="1"/>
    <col min="6" max="6" width="10.5703125" customWidth="1"/>
    <col min="9" max="9" width="10.7109375" customWidth="1"/>
    <col min="12" max="12" width="10.85546875" customWidth="1"/>
  </cols>
  <sheetData>
    <row r="1" spans="1:16">
      <c r="A1" s="23" t="s">
        <v>32</v>
      </c>
      <c r="B1" s="23"/>
      <c r="C1" s="23"/>
      <c r="O1" s="30" t="s">
        <v>34</v>
      </c>
      <c r="P1" s="30"/>
    </row>
    <row r="2" spans="1:16">
      <c r="C2" t="s">
        <v>27</v>
      </c>
      <c r="F2" t="s">
        <v>28</v>
      </c>
      <c r="I2" t="s">
        <v>29</v>
      </c>
      <c r="L2" t="s">
        <v>30</v>
      </c>
      <c r="O2" s="30" t="s">
        <v>33</v>
      </c>
      <c r="P2" s="30"/>
    </row>
    <row r="3" spans="1:16">
      <c r="C3" t="s">
        <v>5</v>
      </c>
      <c r="F3" t="s">
        <v>5</v>
      </c>
      <c r="I3" t="s">
        <v>5</v>
      </c>
      <c r="L3" t="s">
        <v>5</v>
      </c>
      <c r="O3" t="s">
        <v>5</v>
      </c>
    </row>
    <row r="4" spans="1:16">
      <c r="A4" t="s">
        <v>7</v>
      </c>
      <c r="C4" s="13">
        <v>10</v>
      </c>
      <c r="F4" s="13">
        <v>10</v>
      </c>
      <c r="I4" s="13">
        <v>10</v>
      </c>
      <c r="L4" s="13">
        <v>10</v>
      </c>
      <c r="O4" s="13">
        <v>20</v>
      </c>
      <c r="P4" s="25">
        <v>25</v>
      </c>
    </row>
    <row r="5" spans="1:16">
      <c r="A5" t="s">
        <v>8</v>
      </c>
      <c r="C5" s="13">
        <v>5</v>
      </c>
      <c r="F5" s="13">
        <v>5</v>
      </c>
      <c r="I5" s="13">
        <v>5</v>
      </c>
      <c r="L5" s="13">
        <v>5</v>
      </c>
      <c r="O5" s="13">
        <v>5</v>
      </c>
      <c r="P5" s="25">
        <v>5</v>
      </c>
    </row>
    <row r="6" spans="1:16">
      <c r="A6" t="s">
        <v>15</v>
      </c>
      <c r="C6" s="13">
        <v>40000</v>
      </c>
      <c r="F6" s="13">
        <v>40000</v>
      </c>
      <c r="I6" s="13">
        <v>40000</v>
      </c>
      <c r="L6" s="13">
        <v>40000</v>
      </c>
      <c r="O6" s="13">
        <v>40000</v>
      </c>
    </row>
    <row r="7" spans="1:16" ht="17.25">
      <c r="A7" t="s">
        <v>9</v>
      </c>
      <c r="C7" s="13">
        <v>1642</v>
      </c>
      <c r="F7" s="13">
        <v>1642</v>
      </c>
      <c r="I7" s="13">
        <v>1642</v>
      </c>
      <c r="L7" s="13">
        <v>1642</v>
      </c>
      <c r="O7" s="13">
        <v>1828</v>
      </c>
    </row>
    <row r="8" spans="1:16" ht="17.25">
      <c r="A8" t="s">
        <v>16</v>
      </c>
      <c r="C8" s="13">
        <v>8.8149999999999995</v>
      </c>
      <c r="F8" s="13">
        <v>8.8149999999999995</v>
      </c>
      <c r="I8" s="13">
        <v>8.8149999999999995</v>
      </c>
      <c r="L8" s="13">
        <v>8.8149999999999995</v>
      </c>
      <c r="O8" s="13">
        <v>8.8149999999999995</v>
      </c>
    </row>
    <row r="9" spans="1:16">
      <c r="A9" t="s">
        <v>10</v>
      </c>
      <c r="C9" s="13">
        <v>1220</v>
      </c>
      <c r="F9" s="13">
        <v>1220</v>
      </c>
      <c r="I9" s="13">
        <v>1220</v>
      </c>
      <c r="L9" s="13">
        <v>1220</v>
      </c>
      <c r="O9" s="13">
        <v>1875</v>
      </c>
    </row>
    <row r="10" spans="1:16">
      <c r="A10" t="s">
        <v>13</v>
      </c>
      <c r="C10" s="19">
        <v>60</v>
      </c>
      <c r="D10" s="1"/>
      <c r="E10" s="1"/>
      <c r="F10" s="19">
        <v>40</v>
      </c>
      <c r="G10" s="1"/>
      <c r="H10" s="1"/>
      <c r="I10" s="19">
        <v>20</v>
      </c>
      <c r="J10" s="1"/>
      <c r="K10" s="1"/>
      <c r="L10" s="19">
        <v>0</v>
      </c>
      <c r="O10" s="19">
        <v>60</v>
      </c>
    </row>
    <row r="11" spans="1:16">
      <c r="A11" t="s">
        <v>25</v>
      </c>
      <c r="C11" s="13">
        <v>40000</v>
      </c>
      <c r="F11" s="13">
        <v>40000</v>
      </c>
      <c r="I11" s="13">
        <v>40000</v>
      </c>
      <c r="L11" s="13">
        <v>40000</v>
      </c>
      <c r="O11" s="13">
        <v>20000</v>
      </c>
    </row>
    <row r="12" spans="1:16" ht="17.25">
      <c r="A12" t="s">
        <v>22</v>
      </c>
      <c r="C12" s="13">
        <v>130</v>
      </c>
      <c r="F12" s="13">
        <v>130</v>
      </c>
      <c r="I12" s="13">
        <v>130</v>
      </c>
      <c r="L12" s="13">
        <v>130</v>
      </c>
      <c r="O12" s="13">
        <v>130</v>
      </c>
    </row>
    <row r="14" spans="1:16">
      <c r="A14" s="1" t="s">
        <v>4</v>
      </c>
      <c r="N14" s="14"/>
      <c r="O14" s="27" t="s">
        <v>0</v>
      </c>
    </row>
    <row r="15" spans="1:16">
      <c r="A15" s="4"/>
      <c r="B15" s="5"/>
      <c r="C15" s="6" t="s">
        <v>0</v>
      </c>
      <c r="E15" s="14"/>
      <c r="F15" s="6" t="s">
        <v>0</v>
      </c>
      <c r="H15" s="14"/>
      <c r="I15" s="6" t="s">
        <v>0</v>
      </c>
      <c r="K15" s="14"/>
      <c r="L15" s="6" t="s">
        <v>0</v>
      </c>
      <c r="N15" s="15"/>
      <c r="O15" s="24">
        <f>-PMT(O5/100,O4,O6,0,0)</f>
        <v>3209.7034876276525</v>
      </c>
    </row>
    <row r="16" spans="1:16">
      <c r="A16" s="7" t="s">
        <v>11</v>
      </c>
      <c r="B16" s="8"/>
      <c r="C16" s="9">
        <f>-PMT(C5/100,C4,C6,0,0)</f>
        <v>5180.1829986182665</v>
      </c>
      <c r="E16" s="15"/>
      <c r="F16" s="9">
        <f>-PMT(F5/100,F4,F6,0,0)</f>
        <v>5180.1829986182665</v>
      </c>
      <c r="H16" s="15"/>
      <c r="I16" s="9">
        <f>-PMT(I5/100,I4,I6,0,0)</f>
        <v>5180.1829986182665</v>
      </c>
      <c r="K16" s="15"/>
      <c r="L16" s="9">
        <f>-PMT(L5/100,L4,L6,0,0)</f>
        <v>5180.1829986182665</v>
      </c>
      <c r="N16" s="15"/>
      <c r="O16" s="17">
        <f>O8*O7*0.9/0.9</f>
        <v>16113.82</v>
      </c>
    </row>
    <row r="17" spans="1:16">
      <c r="A17" s="7" t="s">
        <v>6</v>
      </c>
      <c r="B17" s="8"/>
      <c r="C17" s="9">
        <f>C8*C7*0.9/0.95</f>
        <v>13712.428421052633</v>
      </c>
      <c r="E17" s="15"/>
      <c r="F17" s="9">
        <f>F8*F7*0.9/0.95</f>
        <v>13712.428421052633</v>
      </c>
      <c r="H17" s="15"/>
      <c r="I17" s="9">
        <f>I8*I7*0.9/0.95</f>
        <v>13712.428421052633</v>
      </c>
      <c r="K17" s="15"/>
      <c r="L17" s="9">
        <f>L8*L7*0.9/0.95</f>
        <v>13712.428421052633</v>
      </c>
      <c r="N17" s="15"/>
      <c r="O17" s="28">
        <v>120</v>
      </c>
      <c r="P17" t="s">
        <v>35</v>
      </c>
    </row>
    <row r="18" spans="1:16">
      <c r="A18" s="10" t="s">
        <v>1</v>
      </c>
      <c r="B18" s="2"/>
      <c r="C18" s="11">
        <f>C9</f>
        <v>1220</v>
      </c>
      <c r="E18" s="16"/>
      <c r="F18" s="11">
        <f>F9</f>
        <v>1220</v>
      </c>
      <c r="H18" s="16"/>
      <c r="I18" s="11">
        <f>I9</f>
        <v>1220</v>
      </c>
      <c r="K18" s="16"/>
      <c r="L18" s="11">
        <f>L9</f>
        <v>1220</v>
      </c>
      <c r="N18" s="16"/>
      <c r="O18" s="18">
        <f>O9</f>
        <v>1875</v>
      </c>
    </row>
    <row r="19" spans="1:16">
      <c r="A19" s="10" t="s">
        <v>2</v>
      </c>
      <c r="B19" s="2"/>
      <c r="C19" s="11">
        <f>SUM(C16:C18)</f>
        <v>20112.611419670899</v>
      </c>
      <c r="E19" s="16"/>
      <c r="F19" s="11">
        <f>SUM(F16:F18)</f>
        <v>20112.611419670899</v>
      </c>
      <c r="H19" s="16"/>
      <c r="I19" s="11">
        <f>SUM(I16:I18)</f>
        <v>20112.611419670899</v>
      </c>
      <c r="K19" s="16"/>
      <c r="L19" s="11">
        <f>SUM(L16:L18)</f>
        <v>20112.611419670899</v>
      </c>
      <c r="N19" s="16"/>
      <c r="O19" s="11">
        <f>SUM(O15:O18)</f>
        <v>21318.523487627652</v>
      </c>
    </row>
    <row r="21" spans="1:16">
      <c r="A21" s="1" t="s">
        <v>3</v>
      </c>
    </row>
    <row r="22" spans="1:16">
      <c r="A22" s="4"/>
      <c r="B22" s="5"/>
      <c r="C22" s="6" t="s">
        <v>0</v>
      </c>
      <c r="E22" s="14"/>
      <c r="F22" s="6" t="s">
        <v>0</v>
      </c>
      <c r="H22" s="14"/>
      <c r="I22" s="6" t="s">
        <v>0</v>
      </c>
      <c r="K22" s="14"/>
      <c r="L22" s="6" t="s">
        <v>0</v>
      </c>
      <c r="N22" s="14"/>
      <c r="O22" s="6" t="s">
        <v>0</v>
      </c>
    </row>
    <row r="23" spans="1:16">
      <c r="A23" s="7" t="s">
        <v>12</v>
      </c>
      <c r="B23" s="12">
        <f>38125*(100-C10)/100</f>
        <v>15250</v>
      </c>
      <c r="C23" s="9"/>
      <c r="E23" s="17">
        <f>38125*(100-F10)/100</f>
        <v>22875</v>
      </c>
      <c r="F23" s="9"/>
      <c r="H23" s="17">
        <f>38125*(100-I10)/100</f>
        <v>30500</v>
      </c>
      <c r="I23" s="9"/>
      <c r="K23" s="17">
        <f>38125*(100-L10)/100</f>
        <v>38125</v>
      </c>
      <c r="L23" s="9"/>
      <c r="N23" s="17">
        <f>38125*(100-O10)/100</f>
        <v>15250</v>
      </c>
      <c r="O23" s="9"/>
    </row>
    <row r="24" spans="1:16">
      <c r="A24" s="7" t="s">
        <v>14</v>
      </c>
      <c r="B24" s="12">
        <f>(C12*65.84)*(100-C10)/100</f>
        <v>3423.68</v>
      </c>
      <c r="C24" s="9"/>
      <c r="E24" s="17">
        <f>(F12*65.84)*(100-F10)/100</f>
        <v>5135.5200000000004</v>
      </c>
      <c r="F24" s="9"/>
      <c r="H24" s="17">
        <f>(I12*65.84)*(100-I10)/100</f>
        <v>6847.36</v>
      </c>
      <c r="I24" s="9"/>
      <c r="K24" s="17">
        <f>(L12*65.84)*(100-L10)/100</f>
        <v>8559.2000000000007</v>
      </c>
      <c r="L24" s="9"/>
      <c r="N24" s="17">
        <f>(O12*65.84)*(100-O10)/100</f>
        <v>3423.68</v>
      </c>
      <c r="O24" s="9"/>
    </row>
    <row r="25" spans="1:16">
      <c r="A25" s="7" t="s">
        <v>17</v>
      </c>
      <c r="B25" s="12">
        <f>C11</f>
        <v>40000</v>
      </c>
      <c r="C25" s="9"/>
      <c r="E25" s="17">
        <f>F11</f>
        <v>40000</v>
      </c>
      <c r="F25" s="9"/>
      <c r="H25" s="17">
        <f>I11</f>
        <v>40000</v>
      </c>
      <c r="I25" s="9"/>
      <c r="K25" s="17">
        <f>L11</f>
        <v>40000</v>
      </c>
      <c r="L25" s="9"/>
      <c r="N25" s="17">
        <f>O11</f>
        <v>20000</v>
      </c>
      <c r="O25" s="9"/>
    </row>
    <row r="26" spans="1:16">
      <c r="A26" s="7" t="s">
        <v>18</v>
      </c>
      <c r="B26" s="3">
        <v>6900</v>
      </c>
      <c r="C26" s="9"/>
      <c r="E26" s="18">
        <v>6900</v>
      </c>
      <c r="F26" s="9"/>
      <c r="H26" s="18">
        <v>6900</v>
      </c>
      <c r="I26" s="9"/>
      <c r="K26" s="18">
        <v>6900</v>
      </c>
      <c r="L26" s="9"/>
      <c r="N26" s="18">
        <v>6900</v>
      </c>
      <c r="O26" s="9"/>
    </row>
    <row r="27" spans="1:16">
      <c r="A27" s="7" t="s">
        <v>19</v>
      </c>
      <c r="B27" s="12">
        <f>SUM(B23:B26)</f>
        <v>65573.679999999993</v>
      </c>
      <c r="C27" s="9">
        <f>-PMT(C5/100,C4,B27,0)</f>
        <v>8492.0915573208658</v>
      </c>
      <c r="E27" s="17">
        <f>SUM(E23:E26)</f>
        <v>74910.52</v>
      </c>
      <c r="F27" s="9">
        <f>-PMT(F5/100,F4,E27,0)</f>
        <v>9701.2550530413409</v>
      </c>
      <c r="H27" s="17">
        <f>SUM(H23:H26)</f>
        <v>84247.360000000001</v>
      </c>
      <c r="I27" s="9">
        <f>-PMT(I5/100,I4,H27,0)</f>
        <v>10910.418548761816</v>
      </c>
      <c r="K27" s="17">
        <f>SUM(K23:K26)</f>
        <v>93584.2</v>
      </c>
      <c r="L27" s="9">
        <f>-PMT(L5/100,L4,K27,0)</f>
        <v>12119.582044482289</v>
      </c>
      <c r="N27" s="17">
        <f>SUM(N23:N26)</f>
        <v>45573.68</v>
      </c>
      <c r="O27" s="26">
        <f>-PMT(P5/100,P4,N27,0)</f>
        <v>3233.5645841687547</v>
      </c>
    </row>
    <row r="28" spans="1:16">
      <c r="A28" s="7" t="s">
        <v>20</v>
      </c>
      <c r="B28" s="8"/>
      <c r="C28" s="9">
        <v>1170</v>
      </c>
      <c r="E28" s="15"/>
      <c r="F28" s="9">
        <v>1170</v>
      </c>
      <c r="H28" s="15"/>
      <c r="I28" s="9">
        <v>1170</v>
      </c>
      <c r="K28" s="15"/>
      <c r="L28" s="9">
        <v>1170</v>
      </c>
      <c r="N28" s="15"/>
      <c r="O28" s="9">
        <v>1170</v>
      </c>
    </row>
    <row r="29" spans="1:16">
      <c r="A29" s="7" t="s">
        <v>21</v>
      </c>
      <c r="B29" s="8"/>
      <c r="C29" s="9">
        <f>C12*17.75</f>
        <v>2307.5</v>
      </c>
      <c r="E29" s="15"/>
      <c r="F29" s="9">
        <f>F12*17.75</f>
        <v>2307.5</v>
      </c>
      <c r="H29" s="15"/>
      <c r="I29" s="9">
        <f>I12*17.75</f>
        <v>2307.5</v>
      </c>
      <c r="K29" s="15"/>
      <c r="L29" s="9">
        <f>L12*17.75</f>
        <v>2307.5</v>
      </c>
      <c r="N29" s="15"/>
      <c r="O29" s="9">
        <f>O12*17.75</f>
        <v>2307.5</v>
      </c>
    </row>
    <row r="30" spans="1:16">
      <c r="A30" s="7" t="s">
        <v>23</v>
      </c>
      <c r="B30" s="8"/>
      <c r="C30" s="9">
        <f>C7*0.9*11/1000*551.33</f>
        <v>8962.310214000001</v>
      </c>
      <c r="E30" s="15"/>
      <c r="F30" s="9">
        <f>F7*0.9*11/1000*551.33</f>
        <v>8962.310214000001</v>
      </c>
      <c r="H30" s="15"/>
      <c r="I30" s="9">
        <f>I7*0.9*11/1000*551.33</f>
        <v>8962.310214000001</v>
      </c>
      <c r="K30" s="15"/>
      <c r="L30" s="9">
        <f>L7*0.9*11/1000*551.33</f>
        <v>8962.310214000001</v>
      </c>
      <c r="N30" s="15"/>
      <c r="O30" s="9">
        <f>O7*0.9*11/1000*551.33</f>
        <v>9977.5292760000011</v>
      </c>
    </row>
    <row r="31" spans="1:16">
      <c r="A31" s="10" t="s">
        <v>24</v>
      </c>
      <c r="B31" s="2"/>
      <c r="C31" s="11">
        <v>625</v>
      </c>
      <c r="E31" s="16"/>
      <c r="F31" s="11">
        <v>625</v>
      </c>
      <c r="H31" s="16"/>
      <c r="I31" s="11">
        <v>625</v>
      </c>
      <c r="K31" s="16"/>
      <c r="L31" s="11">
        <v>625</v>
      </c>
      <c r="N31" s="16"/>
      <c r="O31" s="11">
        <v>625</v>
      </c>
    </row>
    <row r="32" spans="1:16">
      <c r="A32" s="10" t="s">
        <v>2</v>
      </c>
      <c r="B32" s="2"/>
      <c r="C32" s="11">
        <f>SUM(C27:C31)</f>
        <v>21556.901771320867</v>
      </c>
      <c r="E32" s="16"/>
      <c r="F32" s="11">
        <f>SUM(F27:F31)</f>
        <v>22766.06526704134</v>
      </c>
      <c r="H32" s="16"/>
      <c r="I32" s="11">
        <f>SUM(I27:I31)</f>
        <v>23975.228762761817</v>
      </c>
      <c r="K32" s="16"/>
      <c r="L32" s="11">
        <f>SUM(L27:L31)</f>
        <v>25184.39225848229</v>
      </c>
      <c r="N32" s="16"/>
      <c r="O32" s="11">
        <f>SUM(O27:O31)</f>
        <v>17313.593860168756</v>
      </c>
    </row>
    <row r="33" spans="1:15" ht="15.75" thickBot="1"/>
    <row r="34" spans="1:15" ht="15.75" thickBot="1">
      <c r="A34" s="20" t="s">
        <v>26</v>
      </c>
      <c r="C34" s="29">
        <f>+C19-C32</f>
        <v>-1444.2903516499682</v>
      </c>
      <c r="D34" s="21"/>
      <c r="E34" s="21"/>
      <c r="F34" s="29">
        <f>+F19-F32</f>
        <v>-2653.4538473704415</v>
      </c>
      <c r="G34" s="21"/>
      <c r="H34" s="21"/>
      <c r="I34" s="29">
        <f>+I19-I32</f>
        <v>-3862.6173430909184</v>
      </c>
      <c r="J34" s="21"/>
      <c r="K34" s="21"/>
      <c r="L34" s="29">
        <f>+L19-L32</f>
        <v>-5071.7808388113917</v>
      </c>
      <c r="N34" s="21"/>
      <c r="O34" s="29">
        <f>+O19-O32</f>
        <v>4004.929627458896</v>
      </c>
    </row>
    <row r="35" spans="1:15">
      <c r="A35" s="22" t="s">
        <v>31</v>
      </c>
    </row>
  </sheetData>
  <phoneticPr fontId="0" type="noConversion"/>
  <pageMargins left="0.7" right="0.7" top="0.75" bottom="0.75" header="0.3" footer="0.3"/>
  <pageSetup paperSize="9" scale="77" fitToHeight="0" orientation="landscape" horizontalDpi="4294967293"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Gas til fjv</vt:lpstr>
      <vt:lpstr>Ark2</vt:lpstr>
      <vt:lpstr>Ark3</vt:lpstr>
      <vt:lpstr>'Gas til fjv'!Print_Area</vt:lpstr>
    </vt:vector>
  </TitlesOfParts>
  <Company>HMN Naturgas 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Nils Capion</dc:creator>
  <cp:lastModifiedBy>HP_Ejer</cp:lastModifiedBy>
  <cp:lastPrinted>2012-02-22T09:45:06Z</cp:lastPrinted>
  <dcterms:created xsi:type="dcterms:W3CDTF">2012-02-13T13:10:27Z</dcterms:created>
  <dcterms:modified xsi:type="dcterms:W3CDTF">2012-02-23T18:21:14Z</dcterms:modified>
</cp:coreProperties>
</file>